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<sst xmlns="http://schemas.openxmlformats.org/spreadsheetml/2006/main" count="61" uniqueCount="41">
  <si>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</si>
  <si>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</si>
  <si>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</si>
  <si>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</si>
  <si>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</si>
  <si>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</si>
  <si>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</si>
  <si>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</si>
  <si>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</si>
  <si>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</si>
  <si>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</si>
  <si>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</si>
  <si>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</si>
  <si>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</si>
  <si>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</si>
  <si>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</si>
  <si>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</si>
  <si>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</si>
  <si>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</si>
  <si>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</si>
  <si>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</si>
  <si>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</si>
  <si>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</si>
  <si>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</si>
  <si>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</si>
  <si>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</si>
  <si>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</si>
  <si>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</si>
  <si>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</si>
  <si>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</si>
  <si>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</si>
  <si>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</si>
  <si>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</si>
  <si>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</si>
  <si>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</si>
  <si>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MAYO 2019</t>
  </si>
  <si>
    <t>ASIGNACIÓN EXTRAORDINARIA - CUOTA 1</t>
  </si>
  <si>
    <t>ASIGNACIÓN EXTRAORDINARIA - FERIADOS</t>
  </si>
  <si>
    <t>Días</t>
  </si>
  <si>
    <t>Mes</t>
  </si>
  <si>
    <t>por cada día feriado 8 horas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</si>
</sst>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6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8" xfId="50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9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1" fillId="16" borderId="40" xfId="0" applyNumberFormat="1" applyFont="1" applyFill="1" applyBorder="1" applyAlignment="1">
      <alignment vertical="center"/>
    </xf>
    <xf numFmtId="2" fontId="2" fillId="16" borderId="41" xfId="0" applyNumberFormat="1" applyFont="1" applyFill="1" applyBorder="1" applyAlignment="1">
      <alignment/>
    </xf>
    <xf numFmtId="44" fontId="1" fillId="16" borderId="41" xfId="50" applyFont="1" applyFill="1" applyBorder="1" applyAlignment="1">
      <alignment horizontal="center"/>
    </xf>
    <xf numFmtId="183" fontId="2" fillId="16" borderId="4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19" fillId="24" borderId="40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44" fontId="2" fillId="0" borderId="23" xfId="50" applyFont="1" applyBorder="1" applyAlignment="1">
      <alignment/>
    </xf>
    <xf numFmtId="44" fontId="2" fillId="0" borderId="43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9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9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16" borderId="36" xfId="50" applyFont="1" applyFill="1" applyBorder="1" applyAlignment="1">
      <alignment/>
    </xf>
    <xf numFmtId="44" fontId="2" fillId="16" borderId="50" xfId="50" applyFont="1" applyFill="1" applyBorder="1" applyAlignment="1">
      <alignment/>
    </xf>
    <xf numFmtId="0" fontId="0" fillId="0" borderId="0" xfId="0" applyAlignment="1">
      <alignment horizontal="center"/>
    </xf>
    <xf numFmtId="44" fontId="2" fillId="0" borderId="12" xfId="50" applyFont="1" applyFill="1" applyBorder="1" applyAlignment="1">
      <alignment vertical="center"/>
    </xf>
    <xf numFmtId="44" fontId="2" fillId="0" borderId="0" xfId="50" applyFont="1" applyFill="1" applyBorder="1" applyAlignment="1">
      <alignment horizontal="center"/>
    </xf>
    <xf numFmtId="44" fontId="24" fillId="0" borderId="0" xfId="5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0"/>
  <sheetViews>
    <sheetView tabSelected="1" view="pageLayout" workbookViewId="0" topLeftCell="A10">
      <selection activeCell="K22" sqref="K22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3" t="s">
        <v>13</v>
      </c>
      <c r="C3" s="74"/>
      <c r="D3" s="74"/>
      <c r="E3" s="75"/>
    </row>
    <row r="4" spans="2:5" ht="15">
      <c r="B4" s="76" t="s">
        <v>14</v>
      </c>
      <c r="C4" s="77"/>
      <c r="D4" s="77"/>
      <c r="E4" s="78"/>
    </row>
    <row r="5" spans="2:5" ht="15">
      <c r="B5" s="76" t="s">
        <v>15</v>
      </c>
      <c r="C5" s="77"/>
      <c r="D5" s="77"/>
      <c r="E5" s="78"/>
    </row>
    <row r="6" spans="2:5" ht="15">
      <c r="B6" s="76" t="s">
        <v>17</v>
      </c>
      <c r="C6" s="77"/>
      <c r="D6" s="77"/>
      <c r="E6" s="78"/>
    </row>
    <row r="7" spans="2:5" ht="15">
      <c r="B7" s="79" t="s">
        <v>16</v>
      </c>
      <c r="C7" s="80"/>
      <c r="D7" s="80"/>
      <c r="E7" s="81"/>
    </row>
    <row r="8" spans="2:5" ht="15.75" thickBot="1">
      <c r="B8" s="82"/>
      <c r="C8" s="83"/>
      <c r="D8" s="83"/>
      <c r="E8" s="84"/>
    </row>
    <row r="9" spans="2:5" ht="15">
      <c r="B9" s="87" t="s">
        <v>35</v>
      </c>
      <c r="C9" s="88"/>
      <c r="D9" s="88"/>
      <c r="E9" s="89"/>
    </row>
    <row r="10" spans="2:5" ht="15.75" thickBot="1">
      <c r="B10" s="90"/>
      <c r="C10" s="91"/>
      <c r="D10" s="91"/>
      <c r="E10" s="92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85" t="s">
        <v>21</v>
      </c>
      <c r="H11" s="86"/>
    </row>
    <row r="12" spans="2:10" ht="15">
      <c r="B12" s="15" t="s">
        <v>23</v>
      </c>
      <c r="C12" s="40">
        <v>27699.54</v>
      </c>
      <c r="D12" s="39">
        <f>22*4</f>
        <v>88</v>
      </c>
      <c r="E12" s="16">
        <f>+C12/200*D12</f>
        <v>12187.797600000002</v>
      </c>
      <c r="G12" s="45" t="s">
        <v>22</v>
      </c>
      <c r="H12" s="46">
        <f>C12/30*I12</f>
        <v>25852.904</v>
      </c>
      <c r="I12" s="102">
        <v>28</v>
      </c>
      <c r="J12" t="s">
        <v>38</v>
      </c>
    </row>
    <row r="13" spans="2:9" ht="15">
      <c r="B13" s="22" t="s">
        <v>29</v>
      </c>
      <c r="C13" s="103">
        <f>(C12/25)/8</f>
        <v>138.4977</v>
      </c>
      <c r="D13" s="39">
        <f>2*4</f>
        <v>8</v>
      </c>
      <c r="E13" s="16">
        <f>C13*D13</f>
        <v>1107.9816</v>
      </c>
      <c r="G13" s="42" t="s">
        <v>24</v>
      </c>
      <c r="H13" s="16">
        <f>+H12/25*I13</f>
        <v>2068.23232</v>
      </c>
      <c r="I13" s="102">
        <v>2</v>
      </c>
    </row>
    <row r="14" spans="2:8" ht="15">
      <c r="B14" s="15" t="s">
        <v>18</v>
      </c>
      <c r="C14" s="3">
        <v>2</v>
      </c>
      <c r="D14" s="39"/>
      <c r="E14" s="16">
        <f>(E12+E13)*(C14*1)%</f>
        <v>265.915584</v>
      </c>
      <c r="G14" s="42" t="s">
        <v>25</v>
      </c>
      <c r="H14" s="16">
        <f>+(H12+H13)*(C14)%</f>
        <v>558.4227264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1130.1412320000002</v>
      </c>
      <c r="G15" s="43" t="s">
        <v>26</v>
      </c>
      <c r="H15" s="44">
        <f>+(H12+H13+H14)/12</f>
        <v>2373.2965872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30852.855633599997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97" t="s">
        <v>34</v>
      </c>
      <c r="C18" s="98"/>
      <c r="D18" s="99"/>
      <c r="E18" s="49">
        <f>SUM(E12:E17)</f>
        <v>14691.836016000001</v>
      </c>
    </row>
    <row r="19" spans="2:8" ht="15.75" thickBot="1">
      <c r="B19" s="50" t="s">
        <v>30</v>
      </c>
      <c r="C19" s="51"/>
      <c r="D19" s="32" t="s">
        <v>27</v>
      </c>
      <c r="E19" s="52" t="s">
        <v>2</v>
      </c>
      <c r="G19" s="69" t="s">
        <v>21</v>
      </c>
      <c r="H19" s="70"/>
    </row>
    <row r="20" spans="2:11" ht="15">
      <c r="B20" s="15" t="s">
        <v>36</v>
      </c>
      <c r="C20" s="40"/>
      <c r="D20" s="39"/>
      <c r="E20" s="16">
        <f>J20/200*D12</f>
        <v>548.4512</v>
      </c>
      <c r="G20" s="45" t="s">
        <v>22</v>
      </c>
      <c r="H20" s="46">
        <f>J20/30*I12</f>
        <v>1163.3813333333335</v>
      </c>
      <c r="J20" s="104">
        <v>1246.48</v>
      </c>
      <c r="K20" t="s">
        <v>39</v>
      </c>
    </row>
    <row r="21" spans="2:11" ht="15">
      <c r="B21" s="15" t="s">
        <v>37</v>
      </c>
      <c r="C21" s="23"/>
      <c r="D21" s="39"/>
      <c r="E21" s="16">
        <f>J21*D13</f>
        <v>49.8592</v>
      </c>
      <c r="G21" s="42" t="s">
        <v>24</v>
      </c>
      <c r="H21" s="16">
        <f>+H20/25*I13</f>
        <v>93.07050666666667</v>
      </c>
      <c r="J21" s="105">
        <f>(J20/25)/8</f>
        <v>6.2324</v>
      </c>
      <c r="K21" t="s">
        <v>40</v>
      </c>
    </row>
    <row r="22" spans="2:8" ht="15">
      <c r="B22" s="15" t="s">
        <v>18</v>
      </c>
      <c r="C22" s="3">
        <v>2</v>
      </c>
      <c r="D22" s="39"/>
      <c r="E22" s="16">
        <f>(E20+E21)*(C22*1)%</f>
        <v>11.966208</v>
      </c>
      <c r="G22" s="42" t="s">
        <v>25</v>
      </c>
      <c r="H22" s="16">
        <f>+(H20+H21)*(C14)%</f>
        <v>25.129036800000005</v>
      </c>
    </row>
    <row r="23" spans="2:8" ht="15.75" thickBot="1">
      <c r="B23" s="15" t="s">
        <v>10</v>
      </c>
      <c r="C23" s="68"/>
      <c r="D23" s="39"/>
      <c r="E23" s="16">
        <f>(E20+E22+E21)/12</f>
        <v>50.856384</v>
      </c>
      <c r="G23" s="43" t="s">
        <v>26</v>
      </c>
      <c r="H23" s="44">
        <f>+(H20+H21+H22)/12</f>
        <v>106.79840640000002</v>
      </c>
    </row>
    <row r="24" spans="2:8" ht="15.75" thickBot="1">
      <c r="B24" s="15"/>
      <c r="C24" s="68"/>
      <c r="D24" s="39"/>
      <c r="E24" s="16"/>
      <c r="G24" s="47" t="s">
        <v>28</v>
      </c>
      <c r="H24" s="48">
        <f>SUM(H20:H23)</f>
        <v>1388.3792832000001</v>
      </c>
    </row>
    <row r="25" spans="2:5" ht="15.75" thickBot="1">
      <c r="B25" s="15"/>
      <c r="C25" s="23"/>
      <c r="D25" s="39"/>
      <c r="E25" s="16"/>
    </row>
    <row r="26" spans="2:5" ht="15.75" thickBot="1">
      <c r="B26" s="97" t="s">
        <v>33</v>
      </c>
      <c r="C26" s="98"/>
      <c r="D26" s="99"/>
      <c r="E26" s="49">
        <f>+E20+E21+E24+E25</f>
        <v>598.3104</v>
      </c>
    </row>
    <row r="27" spans="2:5" ht="15">
      <c r="B27" s="1" t="s">
        <v>3</v>
      </c>
      <c r="C27" s="33" t="s">
        <v>4</v>
      </c>
      <c r="D27" s="32"/>
      <c r="E27" s="34" t="s">
        <v>2</v>
      </c>
    </row>
    <row r="28" spans="2:5" ht="15">
      <c r="B28" s="17" t="s">
        <v>5</v>
      </c>
      <c r="C28" s="5">
        <v>11</v>
      </c>
      <c r="D28" s="41"/>
      <c r="E28" s="35">
        <f>(E18)*11%</f>
        <v>1616.1019617600002</v>
      </c>
    </row>
    <row r="29" spans="2:5" ht="15">
      <c r="B29" s="17" t="s">
        <v>6</v>
      </c>
      <c r="C29" s="3">
        <v>3</v>
      </c>
      <c r="D29" s="41"/>
      <c r="E29" s="35">
        <f>(E18)*3%</f>
        <v>440.75508048</v>
      </c>
    </row>
    <row r="30" spans="2:5" ht="15">
      <c r="B30" s="17" t="s">
        <v>11</v>
      </c>
      <c r="C30" s="6">
        <v>3</v>
      </c>
      <c r="D30" s="41"/>
      <c r="E30" s="35">
        <f>+H16*3%</f>
        <v>925.5856690079999</v>
      </c>
    </row>
    <row r="31" spans="2:5" ht="15">
      <c r="B31" s="17" t="s">
        <v>19</v>
      </c>
      <c r="C31" s="6">
        <v>2</v>
      </c>
      <c r="D31" s="41"/>
      <c r="E31" s="35">
        <f>E18*2%</f>
        <v>293.83672032000004</v>
      </c>
    </row>
    <row r="32" spans="2:5" ht="15">
      <c r="B32" s="17" t="s">
        <v>12</v>
      </c>
      <c r="C32" s="8">
        <v>0.5</v>
      </c>
      <c r="D32" s="41"/>
      <c r="E32" s="35">
        <f>E18*0.5%</f>
        <v>73.45918008000001</v>
      </c>
    </row>
    <row r="33" spans="2:5" ht="15">
      <c r="B33" s="53" t="s">
        <v>20</v>
      </c>
      <c r="C33" s="54"/>
      <c r="D33" s="55"/>
      <c r="E33" s="56">
        <v>100</v>
      </c>
    </row>
    <row r="34" spans="2:5" ht="15">
      <c r="B34" s="57" t="s">
        <v>31</v>
      </c>
      <c r="C34" s="59" t="s">
        <v>4</v>
      </c>
      <c r="D34" s="59"/>
      <c r="E34" s="58" t="s">
        <v>2</v>
      </c>
    </row>
    <row r="35" spans="2:5" ht="15">
      <c r="B35" s="17" t="s">
        <v>11</v>
      </c>
      <c r="C35" s="8">
        <v>3</v>
      </c>
      <c r="D35" s="41"/>
      <c r="E35" s="35">
        <f>H24*3%</f>
        <v>41.651378496</v>
      </c>
    </row>
    <row r="36" spans="2:5" ht="15">
      <c r="B36" s="18" t="s">
        <v>19</v>
      </c>
      <c r="C36" s="6">
        <v>2</v>
      </c>
      <c r="D36" s="7"/>
      <c r="E36" s="9">
        <f>+E26*2%</f>
        <v>11.966208</v>
      </c>
    </row>
    <row r="37" spans="2:5" ht="15">
      <c r="B37" s="18" t="s">
        <v>12</v>
      </c>
      <c r="C37" s="8">
        <v>0.5</v>
      </c>
      <c r="D37" s="7"/>
      <c r="E37" s="9">
        <f>+E26*0.5%</f>
        <v>2.991552</v>
      </c>
    </row>
    <row r="38" spans="2:5" ht="15.75" thickBot="1">
      <c r="B38" s="60" t="s">
        <v>32</v>
      </c>
      <c r="C38" s="61"/>
      <c r="D38" s="62"/>
      <c r="E38" s="63">
        <f>SUM(E28:E37)</f>
        <v>3506.3477501439997</v>
      </c>
    </row>
    <row r="39" spans="2:5" ht="15.75" thickBot="1">
      <c r="B39" s="64"/>
      <c r="C39" s="65"/>
      <c r="D39" s="66" t="s">
        <v>2</v>
      </c>
      <c r="E39" s="67">
        <f>E18+E26-E38</f>
        <v>11783.798665856002</v>
      </c>
    </row>
    <row r="40" spans="2:5" ht="15">
      <c r="B40" s="26"/>
      <c r="C40" s="10"/>
      <c r="D40" s="11"/>
      <c r="E40" s="9"/>
    </row>
    <row r="41" spans="2:5" ht="15">
      <c r="B41" s="19" t="s">
        <v>8</v>
      </c>
      <c r="C41" s="10"/>
      <c r="D41" s="11"/>
      <c r="E41" s="71"/>
    </row>
    <row r="42" spans="2:5" ht="15.75" thickBot="1">
      <c r="B42" s="31" t="s">
        <v>7</v>
      </c>
      <c r="C42" s="36"/>
      <c r="D42" s="37"/>
      <c r="E42" s="72"/>
    </row>
    <row r="43" spans="2:5" ht="15">
      <c r="B43" s="93" t="s">
        <v>9</v>
      </c>
      <c r="C43" s="94"/>
      <c r="D43" s="94"/>
      <c r="E43" s="100">
        <f>E18-E38+E41+E26</f>
        <v>11783.798665856002</v>
      </c>
    </row>
    <row r="44" spans="2:5" ht="15.75" thickBot="1">
      <c r="B44" s="95"/>
      <c r="C44" s="96"/>
      <c r="D44" s="96"/>
      <c r="E44" s="101"/>
    </row>
    <row r="45" spans="2:5" ht="15.75" thickBot="1">
      <c r="B45" s="12"/>
      <c r="C45" s="13"/>
      <c r="D45" s="13"/>
      <c r="E45" s="20"/>
    </row>
    <row r="48" spans="2:3" ht="15">
      <c r="B48" s="21"/>
      <c r="C48" s="21"/>
    </row>
    <row r="59" ht="15">
      <c r="A59" s="24"/>
    </row>
    <row r="60" ht="15">
      <c r="A60" s="25"/>
    </row>
  </sheetData>
  <sheetProtection/>
  <mergeCells count="12">
    <mergeCell ref="G11:H11"/>
    <mergeCell ref="B9:E10"/>
    <mergeCell ref="B43:D44"/>
    <mergeCell ref="B18:D18"/>
    <mergeCell ref="E41:E42"/>
    <mergeCell ref="E43:E44"/>
    <mergeCell ref="B26:D26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2019-06-12T15:23:17Z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