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<sst xmlns="http://schemas.openxmlformats.org/spreadsheetml/2006/main" count="52" uniqueCount="40">
  <si>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</si>
  <si>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</si>
  <si>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</si>
  <si>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</si>
  <si>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</si>
  <si>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</si>
  <si>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</si>
  <si>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</si>
  <si>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</si>
  <si>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</si>
  <si>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</si>
  <si>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</si>
  <si>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</si>
  <si>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</si>
  <si>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</si>
  <si>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</si>
  <si>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</si>
  <si>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</si>
  <si>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</si>
  <si>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</si>
  <si>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</si>
  <si>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</si>
  <si>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</si>
  <si>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</si>
  <si>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</si>
  <si>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</si>
  <si>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</si>
  <si>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</si>
  <si>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</si>
  <si>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</si>
  <si>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</si>
  <si>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</si>
  <si>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</si>
  <si>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</si>
  <si>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</si>
  <si>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</si>
  <si>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</si>
  <si>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</si>
  <si>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</si>
  <si>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DICIEMBRE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</si>
</sst>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44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44" fontId="1" fillId="16" borderId="44" xfId="50" applyFont="1" applyFill="1" applyBorder="1" applyAlignment="1">
      <alignment horizontal="center"/>
    </xf>
    <xf numFmtId="169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7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6">
      <selection activeCell="E35" sqref="E35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39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13088.83</v>
      </c>
      <c r="D12" s="39">
        <v>80</v>
      </c>
      <c r="E12" s="16">
        <f>+C12/200*D12</f>
        <v>5235.531999999999</v>
      </c>
      <c r="G12" s="45" t="s">
        <v>22</v>
      </c>
      <c r="H12" s="46">
        <f>+C12</f>
        <v>13088.83</v>
      </c>
    </row>
    <row r="13" spans="2:8" ht="15">
      <c r="B13" s="22" t="s">
        <v>29</v>
      </c>
      <c r="C13" s="23"/>
      <c r="D13" s="39">
        <v>12</v>
      </c>
      <c r="E13" s="16">
        <f>+C12/25/8*D13</f>
        <v>785.3298</v>
      </c>
      <c r="G13" s="42" t="s">
        <v>24</v>
      </c>
      <c r="H13" s="16">
        <f>+H12/25*D13</f>
        <v>6282.6384</v>
      </c>
    </row>
    <row r="14" spans="2:8" ht="15">
      <c r="B14" s="15" t="s">
        <v>18</v>
      </c>
      <c r="C14" s="3">
        <v>2</v>
      </c>
      <c r="D14" s="39"/>
      <c r="E14" s="16">
        <f>(E12+E13)*(C14*1)%</f>
        <v>120.41723599999997</v>
      </c>
      <c r="G14" s="42" t="s">
        <v>25</v>
      </c>
      <c r="H14" s="16">
        <f>+(H12+H13)*(C14)%</f>
        <v>387.42936799999995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511.773253</v>
      </c>
      <c r="G15" s="43" t="s">
        <v>26</v>
      </c>
      <c r="H15" s="44">
        <f>+(H12+H13+H14)/12</f>
        <v>1646.5748139999998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21405.472582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38</v>
      </c>
      <c r="C18" s="86"/>
      <c r="D18" s="87"/>
      <c r="E18" s="49">
        <f>SUM(E12:E17)</f>
        <v>6653.052288999999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31</v>
      </c>
      <c r="C20" s="40">
        <v>1308.88</v>
      </c>
      <c r="D20" s="39">
        <f>+D12</f>
        <v>80</v>
      </c>
      <c r="E20" s="16">
        <f>+C20/200*D20</f>
        <v>523.552</v>
      </c>
    </row>
    <row r="21" spans="2:5" ht="15">
      <c r="B21" s="15" t="s">
        <v>34</v>
      </c>
      <c r="C21" s="23"/>
      <c r="D21" s="39">
        <f>+D13</f>
        <v>12</v>
      </c>
      <c r="E21" s="16">
        <f>+C20/25/8*D21</f>
        <v>78.53280000000001</v>
      </c>
    </row>
    <row r="22" spans="2:5" ht="15">
      <c r="B22" s="15" t="s">
        <v>32</v>
      </c>
      <c r="C22" s="71">
        <f>+C14</f>
        <v>2</v>
      </c>
      <c r="D22" s="39"/>
      <c r="E22" s="16">
        <f>+(E20+E21)*(C22*1%)</f>
        <v>12.041696000000002</v>
      </c>
    </row>
    <row r="23" spans="2:5" ht="15.75" thickBot="1">
      <c r="B23" s="15" t="s">
        <v>33</v>
      </c>
      <c r="C23" s="23"/>
      <c r="D23" s="39"/>
      <c r="E23" s="16">
        <f>+(E20+E21+E22)/12</f>
        <v>51.17720800000001</v>
      </c>
    </row>
    <row r="24" spans="2:5" ht="15.75" thickBot="1">
      <c r="B24" s="85" t="s">
        <v>37</v>
      </c>
      <c r="C24" s="86"/>
      <c r="D24" s="87"/>
      <c r="E24" s="49">
        <f>+E20+E21+E22+E23</f>
        <v>665.3037040000002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731.8357517899999</v>
      </c>
    </row>
    <row r="27" spans="2:5" ht="15">
      <c r="B27" s="17" t="s">
        <v>6</v>
      </c>
      <c r="C27" s="3">
        <v>3</v>
      </c>
      <c r="D27" s="41"/>
      <c r="E27" s="35">
        <f>(E18)*3%</f>
        <v>199.59156866999996</v>
      </c>
    </row>
    <row r="28" spans="2:5" ht="15">
      <c r="B28" s="17" t="s">
        <v>11</v>
      </c>
      <c r="C28" s="6">
        <v>3</v>
      </c>
      <c r="D28" s="41"/>
      <c r="E28" s="35">
        <f>+H16*3%</f>
        <v>642.1641774599999</v>
      </c>
    </row>
    <row r="29" spans="2:5" ht="15">
      <c r="B29" s="17" t="s">
        <v>19</v>
      </c>
      <c r="C29" s="6">
        <v>2</v>
      </c>
      <c r="D29" s="41"/>
      <c r="E29" s="35">
        <f>E18*2%</f>
        <v>133.06104578</v>
      </c>
    </row>
    <row r="30" spans="2:5" ht="15">
      <c r="B30" s="17" t="s">
        <v>12</v>
      </c>
      <c r="C30" s="8">
        <v>0.5</v>
      </c>
      <c r="D30" s="41"/>
      <c r="E30" s="35">
        <f>E18*0.5%</f>
        <v>33.265261445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35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19.959111120000003</v>
      </c>
    </row>
    <row r="34" spans="2:5" ht="15">
      <c r="B34" s="18" t="s">
        <v>19</v>
      </c>
      <c r="C34" s="6">
        <v>2</v>
      </c>
      <c r="D34" s="7"/>
      <c r="E34" s="9">
        <f>+E24*2%</f>
        <v>13.306074080000004</v>
      </c>
    </row>
    <row r="35" spans="2:5" ht="15">
      <c r="B35" s="18" t="s">
        <v>12</v>
      </c>
      <c r="C35" s="8">
        <v>0.5</v>
      </c>
      <c r="D35" s="7"/>
      <c r="E35" s="9">
        <f>+E24*0.5%</f>
        <v>3.326518520000001</v>
      </c>
    </row>
    <row r="36" spans="2:5" ht="15.75" thickBot="1">
      <c r="B36" s="61" t="s">
        <v>36</v>
      </c>
      <c r="C36" s="62"/>
      <c r="D36" s="63"/>
      <c r="E36" s="64">
        <f>SUM(E26:E35)</f>
        <v>1876.5095088649998</v>
      </c>
    </row>
    <row r="37" spans="2:5" ht="15.75" thickBot="1">
      <c r="B37" s="67"/>
      <c r="C37" s="68"/>
      <c r="D37" s="69" t="s">
        <v>2</v>
      </c>
      <c r="E37" s="70">
        <f>E18-E36</f>
        <v>4776.542780135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</f>
        <v>4776.542780135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2017-01-02T13:39:04Z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