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<sst xmlns="http://schemas.openxmlformats.org/spreadsheetml/2006/main" count="57" uniqueCount="47">
  <si>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</si>
  <si>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</si>
  <si>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</si>
  <si>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</si>
  <si>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</si>
  <si>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</si>
  <si>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</si>
  <si>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</si>
  <si>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</si>
  <si>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</si>
  <si>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</si>
  <si>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</si>
  <si>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</si>
  <si>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</si>
  <si>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</si>
  <si>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</si>
  <si>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</si>
  <si>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</si>
  <si>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</si>
  <si>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</si>
  <si>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</si>
  <si>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</si>
  <si>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</si>
  <si>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</si>
  <si>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</si>
  <si>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</si>
  <si>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</si>
  <si>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</si>
  <si>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</si>
  <si>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</si>
  <si>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</si>
  <si>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</si>
  <si>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</si>
  <si>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</si>
  <si>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</si>
  <si>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</si>
  <si>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</si>
  <si>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</si>
  <si>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</si>
  <si>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</si>
  <si>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</si>
  <si>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</si>
  <si>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</si>
  <si>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</si>
  <si>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Acuerdo Colectivo Junio 2011 </t>
  </si>
  <si>
    <t xml:space="preserve">Aumento Acuerdo Colectivo Junio 2011 </t>
  </si>
  <si>
    <t>LIQUIDACION HABERES  DICIEMBRE 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</si>
</sst>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" fillId="0" borderId="14" xfId="15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0"/>
  <sheetViews>
    <sheetView tabSelected="1" workbookViewId="0" topLeftCell="A7">
      <selection activeCell="C13" sqref="C13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67" t="s">
        <v>0</v>
      </c>
      <c r="C4" s="68"/>
      <c r="D4" s="68"/>
      <c r="E4" s="69"/>
    </row>
    <row r="5" spans="2:5" ht="12.75">
      <c r="B5" s="70" t="s">
        <v>1</v>
      </c>
      <c r="C5" s="71"/>
      <c r="D5" s="71"/>
      <c r="E5" s="72"/>
    </row>
    <row r="6" spans="2:5" ht="12.75">
      <c r="B6" s="70" t="s">
        <v>2</v>
      </c>
      <c r="C6" s="71"/>
      <c r="D6" s="71"/>
      <c r="E6" s="72"/>
    </row>
    <row r="7" spans="2:5" ht="12.75">
      <c r="B7" s="66" t="s">
        <v>3</v>
      </c>
      <c r="C7" s="73"/>
      <c r="D7" s="73"/>
      <c r="E7" s="74"/>
    </row>
    <row r="8" spans="2:5" ht="13.5" thickBot="1">
      <c r="B8" s="75"/>
      <c r="C8" s="76"/>
      <c r="D8" s="76"/>
      <c r="E8" s="77"/>
    </row>
    <row r="9" spans="2:5" ht="12.75">
      <c r="B9" s="78" t="s">
        <v>46</v>
      </c>
      <c r="C9" s="79"/>
      <c r="D9" s="79"/>
      <c r="E9" s="80"/>
    </row>
    <row r="10" spans="2:5" ht="13.5" thickBot="1">
      <c r="B10" s="81"/>
      <c r="C10" s="82"/>
      <c r="D10" s="82"/>
      <c r="E10" s="83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tr">
        <f>C59</f>
        <v>Administrativo A</v>
      </c>
      <c r="D12" s="50"/>
      <c r="E12" s="8">
        <f>E59+D61+C74+C74+C74+C74+C74+((C62*17.4%)*12)+(C74*17.4%)*5</f>
        <v>3044.4475085292</v>
      </c>
      <c r="F12" s="52"/>
      <c r="G12" s="60"/>
      <c r="H12" s="60"/>
    </row>
    <row r="13" spans="2:6" ht="12.75">
      <c r="B13" s="5" t="s">
        <v>26</v>
      </c>
      <c r="C13" s="6">
        <v>3</v>
      </c>
      <c r="D13" s="50"/>
      <c r="E13" s="8">
        <f>E12*(C13*1)%</f>
        <v>91.333425255876</v>
      </c>
      <c r="F13" s="54"/>
    </row>
    <row r="14" spans="2:8" ht="12.75">
      <c r="B14" s="5" t="s">
        <v>8</v>
      </c>
      <c r="C14" s="9" t="s">
        <v>5</v>
      </c>
      <c r="D14" s="7"/>
      <c r="E14" s="8">
        <f>(E12+E13)*0.0833</f>
        <v>261.21055178429685</v>
      </c>
      <c r="F14" s="54"/>
      <c r="H14" s="60"/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4" t="s">
        <v>9</v>
      </c>
      <c r="C17" s="15"/>
      <c r="D17" s="16"/>
      <c r="E17" s="85">
        <f>SUM(E12:E16)</f>
        <v>3396.9914855693733</v>
      </c>
      <c r="F17" s="51"/>
    </row>
    <row r="18" spans="2:7" ht="13.5" thickBot="1">
      <c r="B18" s="84"/>
      <c r="C18" s="15"/>
      <c r="D18" s="16"/>
      <c r="E18" s="86"/>
      <c r="F18" s="53"/>
      <c r="G18" s="60"/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373.66906341263103</v>
      </c>
      <c r="E20" s="24"/>
    </row>
    <row r="21" spans="2:5" ht="12.75">
      <c r="B21" s="21" t="s">
        <v>13</v>
      </c>
      <c r="C21" s="6">
        <v>3</v>
      </c>
      <c r="D21" s="23">
        <f>E17*3%</f>
        <v>101.90974456708119</v>
      </c>
      <c r="E21" s="24"/>
    </row>
    <row r="22" spans="2:5" ht="12.75">
      <c r="B22" s="21" t="s">
        <v>14</v>
      </c>
      <c r="C22" s="25">
        <v>3</v>
      </c>
      <c r="D22" s="23">
        <f>E17*3%</f>
        <v>101.90974456708119</v>
      </c>
      <c r="E22" s="26"/>
    </row>
    <row r="23" spans="2:5" ht="12.75">
      <c r="B23" s="21" t="s">
        <v>15</v>
      </c>
      <c r="C23" s="25">
        <v>2</v>
      </c>
      <c r="D23" s="23">
        <f>E17*2%</f>
        <v>67.93982971138746</v>
      </c>
      <c r="E23" s="26"/>
    </row>
    <row r="24" spans="2:5" ht="12.75">
      <c r="B24" s="21" t="s">
        <v>16</v>
      </c>
      <c r="C24" s="27">
        <v>0.5</v>
      </c>
      <c r="D24" s="23">
        <f>E17*0.5%</f>
        <v>16.984957427846865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7" t="s">
        <v>17</v>
      </c>
      <c r="C27" s="88"/>
      <c r="D27" s="23"/>
      <c r="E27" s="26"/>
    </row>
    <row r="28" spans="2:5" ht="12.75">
      <c r="B28" s="21" t="s">
        <v>14</v>
      </c>
      <c r="C28" s="25">
        <v>3</v>
      </c>
      <c r="D28" s="23">
        <f>D44*3%</f>
        <v>29.682449873907146</v>
      </c>
      <c r="E28" s="26"/>
    </row>
    <row r="29" spans="2:5" ht="12.75">
      <c r="B29" s="21" t="s">
        <v>15</v>
      </c>
      <c r="C29" s="25">
        <v>2</v>
      </c>
      <c r="D29" s="23">
        <f>D44*2%</f>
        <v>19.788299915938097</v>
      </c>
      <c r="E29" s="26"/>
    </row>
    <row r="30" spans="2:5" ht="12.75">
      <c r="B30" s="21" t="s">
        <v>16</v>
      </c>
      <c r="C30" s="27">
        <v>0.5</v>
      </c>
      <c r="D30" s="23">
        <f>D44*0.5%</f>
        <v>4.947074978984524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716.8311644548576</v>
      </c>
    </row>
    <row r="34" spans="2:5" ht="12.75">
      <c r="B34" s="33"/>
      <c r="C34" s="34"/>
      <c r="D34" s="19" t="s">
        <v>6</v>
      </c>
      <c r="E34" s="35">
        <f>E17-E33</f>
        <v>2680.1603211145157</v>
      </c>
    </row>
    <row r="35" spans="2:5" ht="12.75">
      <c r="B35" s="90" t="s">
        <v>19</v>
      </c>
      <c r="C35" s="91"/>
      <c r="D35" s="92"/>
      <c r="E35" s="26"/>
    </row>
    <row r="36" spans="2:5" ht="12.75">
      <c r="B36" s="21" t="s">
        <v>20</v>
      </c>
      <c r="C36" s="31">
        <f>E62</f>
        <v>1.7053025658242404E-13</v>
      </c>
      <c r="D36" s="29"/>
      <c r="E36" s="26"/>
    </row>
    <row r="37" spans="2:5" ht="12.75">
      <c r="B37" s="21" t="s">
        <v>21</v>
      </c>
      <c r="C37" s="31">
        <f>D74</f>
        <v>0</v>
      </c>
      <c r="D37" s="29"/>
      <c r="E37" s="26"/>
    </row>
    <row r="38" spans="2:7" ht="12.75">
      <c r="B38" s="58" t="s">
        <v>44</v>
      </c>
      <c r="C38" s="31">
        <f>E76</f>
        <v>913.33425255876</v>
      </c>
      <c r="D38" s="29"/>
      <c r="E38" s="26"/>
      <c r="G38" s="55"/>
    </row>
    <row r="39" spans="2:5" ht="12.75">
      <c r="B39" s="21" t="s">
        <v>22</v>
      </c>
      <c r="C39" s="31">
        <f>SUM(C36:C38)*8.33%</f>
        <v>76.08074323814472</v>
      </c>
      <c r="D39" s="29"/>
      <c r="E39" s="26"/>
    </row>
    <row r="40" spans="2:5" ht="12.75">
      <c r="B40" s="21"/>
      <c r="C40" s="31"/>
      <c r="D40" s="29"/>
      <c r="E40" s="26"/>
    </row>
    <row r="41" spans="2:5" ht="12.75">
      <c r="B41" s="21"/>
      <c r="C41" s="31"/>
      <c r="D41" s="29"/>
      <c r="E41" s="26"/>
    </row>
    <row r="42" spans="2:5" ht="12.75">
      <c r="B42" s="21"/>
      <c r="C42" s="31"/>
      <c r="D42" s="29"/>
      <c r="E42" s="26"/>
    </row>
    <row r="43" spans="2:5" ht="12.75">
      <c r="B43" s="21"/>
      <c r="C43" s="36"/>
      <c r="D43" s="29"/>
      <c r="E43" s="26"/>
    </row>
    <row r="44" spans="2:5" ht="12.75">
      <c r="B44" s="21"/>
      <c r="C44" s="37"/>
      <c r="D44" s="29">
        <f>SUM(C36:C43)</f>
        <v>989.4149957969049</v>
      </c>
      <c r="E44" s="26">
        <f>D44</f>
        <v>989.4149957969049</v>
      </c>
    </row>
    <row r="45" spans="2:5" ht="12.75">
      <c r="B45" s="38"/>
      <c r="C45" s="39"/>
      <c r="D45" s="29"/>
      <c r="E45" s="26"/>
    </row>
    <row r="46" spans="2:5" ht="12.75">
      <c r="B46" s="40" t="s">
        <v>23</v>
      </c>
      <c r="C46" s="41"/>
      <c r="D46" s="42"/>
      <c r="E46" s="93">
        <f>SUM(E35:E45)</f>
        <v>989.4149957969049</v>
      </c>
    </row>
    <row r="47" spans="2:5" ht="12.75">
      <c r="B47" s="43" t="s">
        <v>24</v>
      </c>
      <c r="C47" s="44"/>
      <c r="D47" s="45"/>
      <c r="E47" s="94"/>
    </row>
    <row r="48" spans="2:5" ht="12.75">
      <c r="B48" s="95" t="s">
        <v>25</v>
      </c>
      <c r="C48" s="96"/>
      <c r="D48" s="97"/>
      <c r="E48" s="101">
        <f>E17-E33+E46</f>
        <v>3669.5753169114205</v>
      </c>
    </row>
    <row r="49" spans="2:5" ht="13.5" thickBot="1">
      <c r="B49" s="98"/>
      <c r="C49" s="99"/>
      <c r="D49" s="100"/>
      <c r="E49" s="102"/>
    </row>
    <row r="50" spans="2:5" ht="13.5" thickBot="1">
      <c r="B50" s="46"/>
      <c r="C50" s="47"/>
      <c r="D50" s="47"/>
      <c r="E50" s="48"/>
    </row>
    <row r="51" spans="2:5" ht="12.75">
      <c r="B51" s="49"/>
      <c r="C51" s="49"/>
      <c r="D51" s="49"/>
      <c r="E51" s="49"/>
    </row>
    <row r="53" ht="12.75">
      <c r="B53" t="s">
        <v>27</v>
      </c>
    </row>
    <row r="55" ht="12.75">
      <c r="B55" t="s">
        <v>28</v>
      </c>
    </row>
    <row r="57" ht="12.75">
      <c r="B57" t="s">
        <v>29</v>
      </c>
    </row>
    <row r="59" spans="2:5" ht="12.75">
      <c r="B59" s="56" t="s">
        <v>30</v>
      </c>
      <c r="C59" t="s">
        <v>31</v>
      </c>
      <c r="E59">
        <v>1319.56</v>
      </c>
    </row>
    <row r="61" spans="2:5" ht="12.75">
      <c r="B61" s="56" t="s">
        <v>20</v>
      </c>
      <c r="D61" s="55">
        <f>(E59*20%)+100+100+300</f>
        <v>763.912</v>
      </c>
      <c r="E61" s="55"/>
    </row>
    <row r="62" spans="2:5" ht="12.75">
      <c r="B62" s="58" t="s">
        <v>37</v>
      </c>
      <c r="C62" s="55">
        <f>D61/12</f>
        <v>63.659333333333336</v>
      </c>
      <c r="D62" s="55">
        <f>D61-C62-C62-C62-C62-C62-C62-C62-C62-C62-C62-C62-C62</f>
        <v>1.7053025658242404E-13</v>
      </c>
      <c r="E62" s="55">
        <f>D62</f>
        <v>1.7053025658242404E-13</v>
      </c>
    </row>
    <row r="65" spans="2:5" ht="12.75">
      <c r="B65" s="57" t="s">
        <v>33</v>
      </c>
      <c r="E65" s="55">
        <f>((E59+D61+75)*15%)</f>
        <v>323.77079999999995</v>
      </c>
    </row>
    <row r="67" spans="2:5" ht="12.75">
      <c r="B67" s="57" t="s">
        <v>34</v>
      </c>
      <c r="E67" s="55">
        <f>((E59+D61+E65+75)*7%)</f>
        <v>173.756996</v>
      </c>
    </row>
    <row r="68" spans="2:5" ht="12.75">
      <c r="B68" s="57"/>
      <c r="E68" s="55"/>
    </row>
    <row r="69" spans="2:5" ht="12.75">
      <c r="B69" s="57" t="s">
        <v>35</v>
      </c>
      <c r="E69" s="55">
        <f>((E59+D61+E65+E67+75)*5%)</f>
        <v>132.7999898</v>
      </c>
    </row>
    <row r="71" spans="2:5" ht="12.75">
      <c r="B71" t="s">
        <v>32</v>
      </c>
      <c r="E71" s="55">
        <v>75</v>
      </c>
    </row>
    <row r="73" spans="2:5" ht="12.75">
      <c r="B73" s="56" t="s">
        <v>36</v>
      </c>
      <c r="E73" s="59">
        <f>SUM(E65:E71)</f>
        <v>705.3277857999999</v>
      </c>
    </row>
    <row r="74" spans="3:5" ht="12.75">
      <c r="C74" s="55">
        <f>E73/5</f>
        <v>141.06555715999997</v>
      </c>
      <c r="D74" s="55">
        <f>E73-C74-C74-C74-C74-C74</f>
        <v>0</v>
      </c>
      <c r="E74" s="55">
        <f>D74</f>
        <v>0</v>
      </c>
    </row>
    <row r="76" spans="2:5" ht="12.75">
      <c r="B76" t="s">
        <v>45</v>
      </c>
      <c r="E76" s="65">
        <f>F90</f>
        <v>913.33425255876</v>
      </c>
    </row>
    <row r="82" spans="2:5" ht="12.75">
      <c r="B82" s="89" t="s">
        <v>38</v>
      </c>
      <c r="C82" s="89"/>
      <c r="E82" s="61">
        <f>E59+D61+C74+C74+C74+C74+C74+((C62*17.4%)*12)+(C74*17.4%)*5</f>
        <v>3044.4475085292</v>
      </c>
    </row>
    <row r="84" spans="2:6" ht="12.75">
      <c r="B84" t="s">
        <v>39</v>
      </c>
      <c r="E84" s="62" t="s">
        <v>41</v>
      </c>
      <c r="F84" s="62" t="s">
        <v>42</v>
      </c>
    </row>
    <row r="85" spans="5:6" ht="12.75">
      <c r="E85" s="62" t="s">
        <v>40</v>
      </c>
      <c r="F85" s="62" t="s">
        <v>43</v>
      </c>
    </row>
    <row r="86" spans="3:6" ht="12.75">
      <c r="C86" s="64">
        <v>40664</v>
      </c>
      <c r="D86" s="63">
        <v>0.15</v>
      </c>
      <c r="E86" s="60">
        <f>E82*15%</f>
        <v>456.66712627938</v>
      </c>
      <c r="F86" s="60">
        <f>E82*15%</f>
        <v>456.66712627938</v>
      </c>
    </row>
    <row r="87" ht="12.75">
      <c r="D87" s="62"/>
    </row>
    <row r="88" spans="3:6" ht="12.75">
      <c r="C88" s="64">
        <v>40787</v>
      </c>
      <c r="D88" s="63">
        <v>0.08</v>
      </c>
      <c r="E88" s="60">
        <f>E82*8%</f>
        <v>243.555800682336</v>
      </c>
      <c r="F88" s="60">
        <f>E86+(E82*8%)</f>
        <v>700.222926961716</v>
      </c>
    </row>
    <row r="89" ht="12.75">
      <c r="D89" s="62"/>
    </row>
    <row r="90" spans="3:6" ht="12.75">
      <c r="C90" s="64">
        <v>40878</v>
      </c>
      <c r="D90" s="63">
        <v>0.07</v>
      </c>
      <c r="E90" s="60">
        <f>E82*7%</f>
        <v>213.11132559704404</v>
      </c>
      <c r="F90" s="60">
        <f>E86+E88+(E82*7%)</f>
        <v>913.33425255876</v>
      </c>
    </row>
  </sheetData>
  <mergeCells count="13">
    <mergeCell ref="B82:C82"/>
    <mergeCell ref="B35:D35"/>
    <mergeCell ref="E46:E47"/>
    <mergeCell ref="B48:D49"/>
    <mergeCell ref="E48:E49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2011-12-12T20:05:01Z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