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<sst xmlns="http://schemas.openxmlformats.org/spreadsheetml/2006/main" count="56" uniqueCount="46">
  <si>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</si>
  <si>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</si>
  <si>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</si>
  <si>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</si>
  <si>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</si>
  <si>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</si>
  <si>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</si>
  <si>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</si>
  <si>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</si>
  <si>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</si>
  <si>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</si>
  <si>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</si>
  <si>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</si>
  <si>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</si>
  <si>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</si>
  <si>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</si>
  <si>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</si>
  <si>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DEDUCCIONES Sumas No Remunerativas</t>
  </si>
  <si>
    <t>DEDUCIONES</t>
  </si>
  <si>
    <t>CONCEPTOS NO REMUNERATIVOS</t>
  </si>
  <si>
    <t>Acuerdo Anteriores</t>
  </si>
  <si>
    <t>Acuerdo Adicional Junio/2010</t>
  </si>
  <si>
    <t>Presentismo No Remunerativo</t>
  </si>
  <si>
    <t xml:space="preserve">TOTAL </t>
  </si>
  <si>
    <t>ADICCIONALES</t>
  </si>
  <si>
    <t>IMPORTE NETO A COBRAR</t>
  </si>
  <si>
    <t>ANTIGÜEDAD</t>
  </si>
  <si>
    <t>Para la liquidación de las Sumas No Remunerativas se debe tener</t>
  </si>
  <si>
    <t>En este caso</t>
  </si>
  <si>
    <t>Basico</t>
  </si>
  <si>
    <t>Administrativo A</t>
  </si>
  <si>
    <t>en cuenta la liquidación de lo liquidado en el mes de junio de 2010</t>
  </si>
  <si>
    <t>Aumento del 15%</t>
  </si>
  <si>
    <t>Aumento del 7%</t>
  </si>
  <si>
    <t>SUMA FIJA</t>
  </si>
  <si>
    <t>Aumento del 5%</t>
  </si>
  <si>
    <t>Acuerdo Adiccional Junio/2010  27%</t>
  </si>
  <si>
    <t>Descuento 7; 8; 9; 10 y 11/10</t>
  </si>
  <si>
    <t xml:space="preserve">Aumento Acuerdo Colectivo Junio 2011 </t>
  </si>
  <si>
    <t>Cáculo del Basico a Noviembre/2011</t>
  </si>
  <si>
    <t>Aumento del</t>
  </si>
  <si>
    <t>Aumento a</t>
  </si>
  <si>
    <t>Mes</t>
  </si>
  <si>
    <t>Pagar</t>
  </si>
  <si>
    <t xml:space="preserve">Acuerdo Colectivo Junio 2011 </t>
  </si>
  <si>
    <t>LIQUIDACION HABERES NOVIEMBRE 2011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</si>
</sst>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</numFmts>
  <fonts count="10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8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44" fontId="9" fillId="0" borderId="0" xfId="18" applyFont="1" applyFill="1" applyBorder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2" fontId="4" fillId="0" borderId="0" xfId="0" applyNumberFormat="1" applyFont="1" applyBorder="1" applyAlignment="1">
      <alignment/>
    </xf>
    <xf numFmtId="44" fontId="4" fillId="0" borderId="22" xfId="18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Alignment="1">
      <alignment horizontal="left"/>
    </xf>
    <xf numFmtId="15" fontId="4" fillId="0" borderId="7" xfId="0" applyNumberFormat="1" applyFont="1" applyBorder="1" applyAlignment="1">
      <alignment horizontal="center" vertical="center"/>
    </xf>
    <xf numFmtId="15" fontId="4" fillId="0" borderId="23" xfId="0" applyNumberFormat="1" applyFont="1" applyBorder="1" applyAlignment="1">
      <alignment horizontal="center" vertical="center"/>
    </xf>
    <xf numFmtId="15" fontId="4" fillId="0" borderId="24" xfId="0" applyNumberFormat="1" applyFont="1" applyBorder="1" applyAlignment="1">
      <alignment horizontal="center" vertical="center"/>
    </xf>
    <xf numFmtId="44" fontId="4" fillId="0" borderId="25" xfId="18" applyFont="1" applyBorder="1" applyAlignment="1">
      <alignment/>
    </xf>
    <xf numFmtId="44" fontId="4" fillId="0" borderId="26" xfId="18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2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15" fontId="3" fillId="0" borderId="7" xfId="0" applyNumberFormat="1" applyFont="1" applyBorder="1" applyAlignment="1">
      <alignment horizontal="center" vertical="center"/>
    </xf>
    <xf numFmtId="15" fontId="3" fillId="0" borderId="24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87"/>
  <sheetViews>
    <sheetView tabSelected="1" workbookViewId="0" topLeftCell="A1">
      <selection activeCell="F37" sqref="F37"/>
    </sheetView>
  </sheetViews>
  <sheetFormatPr defaultColWidth="11.421875" defaultRowHeight="12.75"/>
  <cols>
    <col min="2" max="2" width="23.421875" style="0" customWidth="1"/>
  </cols>
  <sheetData>
    <row r="3" ht="13.5" thickBot="1"/>
    <row r="4" spans="2:5" ht="12.75">
      <c r="B4" s="94" t="s">
        <v>0</v>
      </c>
      <c r="C4" s="95"/>
      <c r="D4" s="95"/>
      <c r="E4" s="96"/>
    </row>
    <row r="5" spans="2:5" ht="12.75">
      <c r="B5" s="97" t="s">
        <v>1</v>
      </c>
      <c r="C5" s="98"/>
      <c r="D5" s="98"/>
      <c r="E5" s="99"/>
    </row>
    <row r="6" spans="2:5" ht="12.75">
      <c r="B6" s="97" t="s">
        <v>2</v>
      </c>
      <c r="C6" s="98"/>
      <c r="D6" s="98"/>
      <c r="E6" s="99"/>
    </row>
    <row r="7" spans="2:5" ht="12.75">
      <c r="B7" s="100" t="s">
        <v>3</v>
      </c>
      <c r="C7" s="101"/>
      <c r="D7" s="101"/>
      <c r="E7" s="102"/>
    </row>
    <row r="8" spans="2:5" ht="13.5" thickBot="1">
      <c r="B8" s="103"/>
      <c r="C8" s="104"/>
      <c r="D8" s="104"/>
      <c r="E8" s="105"/>
    </row>
    <row r="9" spans="2:5" ht="12.75">
      <c r="B9" s="83" t="s">
        <v>45</v>
      </c>
      <c r="C9" s="84"/>
      <c r="D9" s="84"/>
      <c r="E9" s="85"/>
    </row>
    <row r="10" spans="2:5" ht="13.5" thickBot="1">
      <c r="B10" s="86"/>
      <c r="C10" s="87"/>
      <c r="D10" s="87"/>
      <c r="E10" s="88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6" ht="12.75">
      <c r="B12" s="5" t="s">
        <v>7</v>
      </c>
      <c r="C12" s="6" t="str">
        <f>C58</f>
        <v>Administrativo A</v>
      </c>
      <c r="D12" s="50">
        <v>100</v>
      </c>
      <c r="E12" s="8">
        <f>F12/200*D12</f>
        <v>1522.2237542646</v>
      </c>
      <c r="F12" s="67">
        <f>E58+D60+C73+C73+C73+C73+C73+((C61*17.4%)*12)+(C73*17.4%)*5</f>
        <v>3044.4475085292</v>
      </c>
    </row>
    <row r="13" spans="2:6" ht="12.75">
      <c r="B13" s="5" t="s">
        <v>26</v>
      </c>
      <c r="C13" s="6">
        <v>3</v>
      </c>
      <c r="D13" s="50"/>
      <c r="E13" s="8">
        <f>E12*(C13*1)%</f>
        <v>45.666712627938</v>
      </c>
      <c r="F13" s="53">
        <f>F12*(C13*1)%</f>
        <v>91.333425255876</v>
      </c>
    </row>
    <row r="14" spans="2:6" ht="12.75">
      <c r="B14" s="5" t="s">
        <v>8</v>
      </c>
      <c r="C14" s="9" t="s">
        <v>5</v>
      </c>
      <c r="D14" s="7"/>
      <c r="E14" s="8">
        <f>(E12+E13)*0.0833</f>
        <v>130.60527589214843</v>
      </c>
      <c r="F14" s="53">
        <f>(F12+F13)*0.0833</f>
        <v>261.21055178429685</v>
      </c>
    </row>
    <row r="15" spans="2:6" ht="12.75">
      <c r="B15" s="10"/>
      <c r="C15" s="11"/>
      <c r="D15" s="12"/>
      <c r="E15" s="8"/>
      <c r="F15" s="51"/>
    </row>
    <row r="16" spans="2:6" ht="12.75">
      <c r="B16" s="13"/>
      <c r="C16" s="6" t="s">
        <v>5</v>
      </c>
      <c r="D16" s="7" t="s">
        <v>5</v>
      </c>
      <c r="E16" s="14"/>
      <c r="F16" s="51"/>
    </row>
    <row r="17" spans="2:6" ht="12.75">
      <c r="B17" s="89" t="s">
        <v>9</v>
      </c>
      <c r="C17" s="15"/>
      <c r="D17" s="16"/>
      <c r="E17" s="90">
        <f>SUM(E12:E16)</f>
        <v>1698.4957427846866</v>
      </c>
      <c r="F17" s="51"/>
    </row>
    <row r="18" spans="2:6" ht="13.5" thickBot="1">
      <c r="B18" s="89"/>
      <c r="C18" s="15"/>
      <c r="D18" s="16"/>
      <c r="E18" s="91"/>
      <c r="F18" s="52">
        <f>SUM(F12:F17)</f>
        <v>3396.9914855693733</v>
      </c>
    </row>
    <row r="19" spans="2:5" ht="12.75">
      <c r="B19" s="17" t="s">
        <v>10</v>
      </c>
      <c r="C19" s="18" t="s">
        <v>11</v>
      </c>
      <c r="D19" s="19" t="s">
        <v>6</v>
      </c>
      <c r="E19" s="20"/>
    </row>
    <row r="20" spans="2:5" ht="12.75">
      <c r="B20" s="21" t="s">
        <v>12</v>
      </c>
      <c r="C20" s="22">
        <v>11</v>
      </c>
      <c r="D20" s="23">
        <f>E17*11%</f>
        <v>186.83453170631552</v>
      </c>
      <c r="E20" s="24"/>
    </row>
    <row r="21" spans="2:5" ht="12.75">
      <c r="B21" s="21" t="s">
        <v>13</v>
      </c>
      <c r="C21" s="6">
        <v>3</v>
      </c>
      <c r="D21" s="23">
        <f>E17*3%</f>
        <v>50.954872283540595</v>
      </c>
      <c r="E21" s="24"/>
    </row>
    <row r="22" spans="2:5" ht="12.75">
      <c r="B22" s="21" t="s">
        <v>14</v>
      </c>
      <c r="C22" s="25">
        <v>3</v>
      </c>
      <c r="D22" s="23">
        <f>F18*3%</f>
        <v>101.90974456708119</v>
      </c>
      <c r="E22" s="26"/>
    </row>
    <row r="23" spans="2:5" ht="12.75">
      <c r="B23" s="21" t="s">
        <v>15</v>
      </c>
      <c r="C23" s="25">
        <v>2</v>
      </c>
      <c r="D23" s="23">
        <f>E17*2%</f>
        <v>33.96991485569373</v>
      </c>
      <c r="E23" s="26"/>
    </row>
    <row r="24" spans="2:5" ht="12.75">
      <c r="B24" s="21" t="s">
        <v>16</v>
      </c>
      <c r="C24" s="27">
        <v>0.5</v>
      </c>
      <c r="D24" s="23">
        <f>E17*0.5%</f>
        <v>8.492478713923433</v>
      </c>
      <c r="E24" s="26"/>
    </row>
    <row r="25" spans="2:5" ht="12.75">
      <c r="B25" s="21"/>
      <c r="C25" s="27"/>
      <c r="D25" s="23"/>
      <c r="E25" s="26"/>
    </row>
    <row r="26" spans="2:5" ht="12.75">
      <c r="B26" s="21"/>
      <c r="C26" s="27"/>
      <c r="D26" s="23"/>
      <c r="E26" s="26"/>
    </row>
    <row r="27" spans="2:5" ht="12.75">
      <c r="B27" s="92" t="s">
        <v>17</v>
      </c>
      <c r="C27" s="93"/>
      <c r="D27" s="23"/>
      <c r="E27" s="26"/>
    </row>
    <row r="28" spans="2:5" ht="12.75">
      <c r="B28" s="21" t="s">
        <v>14</v>
      </c>
      <c r="C28" s="25">
        <v>3</v>
      </c>
      <c r="D28" s="23">
        <f>(F43*3%)</f>
        <v>22.756544903328813</v>
      </c>
      <c r="E28" s="26"/>
    </row>
    <row r="29" spans="2:5" ht="12.75">
      <c r="B29" s="21" t="s">
        <v>15</v>
      </c>
      <c r="C29" s="25">
        <v>2</v>
      </c>
      <c r="D29" s="23">
        <f>E43*2%</f>
        <v>7.585514967776271</v>
      </c>
      <c r="E29" s="26"/>
    </row>
    <row r="30" spans="2:5" ht="12.75">
      <c r="B30" s="21" t="s">
        <v>16</v>
      </c>
      <c r="C30" s="27">
        <v>0.5</v>
      </c>
      <c r="D30" s="23">
        <f>E43*0.5%</f>
        <v>1.8963787419440679</v>
      </c>
      <c r="E30" s="26"/>
    </row>
    <row r="31" spans="2:5" ht="12.75">
      <c r="B31" s="21"/>
      <c r="C31" s="25"/>
      <c r="D31" s="29"/>
      <c r="E31" s="26"/>
    </row>
    <row r="32" spans="2:5" ht="12.75">
      <c r="B32" s="30"/>
      <c r="C32" s="31"/>
      <c r="D32" s="29"/>
      <c r="E32" s="26"/>
    </row>
    <row r="33" spans="2:5" ht="13.5" thickBot="1">
      <c r="B33" s="28" t="s">
        <v>18</v>
      </c>
      <c r="C33" s="31"/>
      <c r="D33" s="26"/>
      <c r="E33" s="32">
        <f>SUM(D20:D32)</f>
        <v>414.3999807396036</v>
      </c>
    </row>
    <row r="34" spans="2:5" ht="12.75">
      <c r="B34" s="33"/>
      <c r="C34" s="34"/>
      <c r="D34" s="19" t="s">
        <v>6</v>
      </c>
      <c r="E34" s="35">
        <f>E17-E33</f>
        <v>1284.0957620450831</v>
      </c>
    </row>
    <row r="35" spans="2:5" ht="12.75">
      <c r="B35" s="70" t="s">
        <v>19</v>
      </c>
      <c r="C35" s="71"/>
      <c r="D35" s="72"/>
      <c r="E35" s="26"/>
    </row>
    <row r="36" spans="2:6" ht="12.75">
      <c r="B36" s="21" t="s">
        <v>21</v>
      </c>
      <c r="C36" s="31">
        <f>(F36/200)*D12</f>
        <v>0</v>
      </c>
      <c r="D36" s="29"/>
      <c r="E36" s="26"/>
      <c r="F36" s="59">
        <f>E72-C73-C73-C73-C73-C73</f>
        <v>0</v>
      </c>
    </row>
    <row r="37" spans="2:6" ht="12.75">
      <c r="B37" s="68" t="s">
        <v>44</v>
      </c>
      <c r="C37" s="31">
        <f>(F37/200)*D12</f>
        <v>350.11146348085805</v>
      </c>
      <c r="D37" s="29"/>
      <c r="E37" s="26"/>
      <c r="F37" s="59">
        <f>E75</f>
        <v>700.2229269617161</v>
      </c>
    </row>
    <row r="38" spans="2:6" ht="12.75">
      <c r="B38" s="21" t="s">
        <v>22</v>
      </c>
      <c r="C38" s="31">
        <f>SUM(C36:C37)*8.33%</f>
        <v>29.164284907955476</v>
      </c>
      <c r="D38" s="29"/>
      <c r="E38" s="26"/>
      <c r="F38" s="59">
        <f>(F36+F37)*8.33%</f>
        <v>58.32856981591095</v>
      </c>
    </row>
    <row r="39" spans="2:6" ht="12.75">
      <c r="B39" s="21"/>
      <c r="C39" s="31"/>
      <c r="D39" s="29"/>
      <c r="E39" s="26"/>
      <c r="F39" s="66"/>
    </row>
    <row r="40" spans="2:6" ht="12.75">
      <c r="B40" s="21"/>
      <c r="C40" s="31"/>
      <c r="D40" s="29"/>
      <c r="E40" s="26"/>
      <c r="F40" s="59"/>
    </row>
    <row r="41" spans="2:5" ht="12.75">
      <c r="B41" s="21"/>
      <c r="C41" s="31"/>
      <c r="D41" s="29"/>
      <c r="E41" s="26"/>
    </row>
    <row r="42" spans="2:5" ht="12.75">
      <c r="B42" s="21"/>
      <c r="C42" s="36"/>
      <c r="D42" s="29"/>
      <c r="E42" s="26"/>
    </row>
    <row r="43" spans="2:6" ht="12.75">
      <c r="B43" s="21"/>
      <c r="C43" s="37"/>
      <c r="D43" s="29">
        <f>SUM(C36:C42)</f>
        <v>379.27574838881355</v>
      </c>
      <c r="E43" s="26">
        <f>D43</f>
        <v>379.27574838881355</v>
      </c>
      <c r="F43" s="59">
        <f>SUM(F36:F42)</f>
        <v>758.5514967776271</v>
      </c>
    </row>
    <row r="44" spans="2:5" ht="12.75">
      <c r="B44" s="38"/>
      <c r="C44" s="39"/>
      <c r="D44" s="29"/>
      <c r="E44" s="26"/>
    </row>
    <row r="45" spans="2:5" ht="12.75">
      <c r="B45" s="40" t="s">
        <v>23</v>
      </c>
      <c r="C45" s="41"/>
      <c r="D45" s="42"/>
      <c r="E45" s="73">
        <f>SUM(E35:E44)</f>
        <v>379.27574838881355</v>
      </c>
    </row>
    <row r="46" spans="2:5" ht="12.75">
      <c r="B46" s="43" t="s">
        <v>24</v>
      </c>
      <c r="C46" s="44"/>
      <c r="D46" s="45"/>
      <c r="E46" s="74"/>
    </row>
    <row r="47" spans="2:5" ht="12.75">
      <c r="B47" s="75" t="s">
        <v>25</v>
      </c>
      <c r="C47" s="76"/>
      <c r="D47" s="77"/>
      <c r="E47" s="81">
        <f>E17-E33+E45</f>
        <v>1663.3715104338967</v>
      </c>
    </row>
    <row r="48" spans="2:5" ht="13.5" thickBot="1">
      <c r="B48" s="78"/>
      <c r="C48" s="79"/>
      <c r="D48" s="80"/>
      <c r="E48" s="82"/>
    </row>
    <row r="49" spans="2:5" ht="13.5" thickBot="1">
      <c r="B49" s="46"/>
      <c r="C49" s="47"/>
      <c r="D49" s="47"/>
      <c r="E49" s="48"/>
    </row>
    <row r="50" spans="2:5" ht="12.75">
      <c r="B50" s="49"/>
      <c r="C50" s="49"/>
      <c r="D50" s="49"/>
      <c r="E50" s="49"/>
    </row>
    <row r="52" ht="12.75">
      <c r="B52" t="s">
        <v>27</v>
      </c>
    </row>
    <row r="54" ht="12.75">
      <c r="B54" t="s">
        <v>31</v>
      </c>
    </row>
    <row r="56" ht="12.75">
      <c r="B56" t="s">
        <v>28</v>
      </c>
    </row>
    <row r="58" spans="2:5" ht="12.75">
      <c r="B58" s="55" t="s">
        <v>29</v>
      </c>
      <c r="C58" t="s">
        <v>30</v>
      </c>
      <c r="E58">
        <v>1319.56</v>
      </c>
    </row>
    <row r="60" spans="2:5" ht="12.75">
      <c r="B60" s="55" t="s">
        <v>20</v>
      </c>
      <c r="D60" s="54">
        <f>(E58*20%)+100+100+300</f>
        <v>763.912</v>
      </c>
      <c r="E60" s="54"/>
    </row>
    <row r="61" spans="2:5" ht="12.75">
      <c r="B61" s="56" t="s">
        <v>37</v>
      </c>
      <c r="C61" s="54">
        <f>D60/12</f>
        <v>63.659333333333336</v>
      </c>
      <c r="D61" s="54">
        <f>D60-C61-C61-C61-C61-C61-C61-C61-C61-C61-C61-C61-C61</f>
        <v>1.7053025658242404E-13</v>
      </c>
      <c r="E61" s="54">
        <f>D61</f>
        <v>1.7053025658242404E-13</v>
      </c>
    </row>
    <row r="64" spans="2:5" ht="12.75">
      <c r="B64" s="57" t="s">
        <v>32</v>
      </c>
      <c r="E64" s="54">
        <f>((E58+D60+75)*15%)</f>
        <v>323.77079999999995</v>
      </c>
    </row>
    <row r="66" spans="2:5" ht="12.75">
      <c r="B66" s="57" t="s">
        <v>33</v>
      </c>
      <c r="E66" s="54">
        <f>((E58+D60+E64+75)*7%)</f>
        <v>173.756996</v>
      </c>
    </row>
    <row r="67" spans="2:5" ht="12.75">
      <c r="B67" s="57"/>
      <c r="E67" s="54"/>
    </row>
    <row r="68" spans="2:5" ht="12.75">
      <c r="B68" s="57" t="s">
        <v>35</v>
      </c>
      <c r="E68" s="54">
        <f>((E58+D60+E64+E66+75)*5%)</f>
        <v>132.7999898</v>
      </c>
    </row>
    <row r="70" spans="2:5" ht="12.75">
      <c r="B70" t="s">
        <v>34</v>
      </c>
      <c r="E70" s="54">
        <v>75</v>
      </c>
    </row>
    <row r="72" spans="2:5" ht="12.75">
      <c r="B72" s="55" t="s">
        <v>36</v>
      </c>
      <c r="E72" s="58">
        <f>SUM(E64:E70)</f>
        <v>705.3277857999999</v>
      </c>
    </row>
    <row r="73" spans="3:5" ht="12.75">
      <c r="C73" s="54">
        <f>E72/5</f>
        <v>141.06555715999997</v>
      </c>
      <c r="D73" s="54">
        <f>E72-C73-C73-C73-C73-C73</f>
        <v>0</v>
      </c>
      <c r="E73" s="54">
        <f>D73</f>
        <v>0</v>
      </c>
    </row>
    <row r="75" spans="2:5" ht="12.75">
      <c r="B75" t="s">
        <v>38</v>
      </c>
      <c r="E75" s="60">
        <f>E79*23%</f>
        <v>700.2229269617161</v>
      </c>
    </row>
    <row r="79" spans="2:5" ht="12.75">
      <c r="B79" s="69" t="s">
        <v>39</v>
      </c>
      <c r="C79" s="69"/>
      <c r="E79" s="61">
        <f>E58+D60+C73+C73+C73+C73+C73+((C61*17.4%)*12)+(C73*17.4%)*5</f>
        <v>3044.4475085292</v>
      </c>
    </row>
    <row r="81" spans="2:6" ht="12.75">
      <c r="B81" t="s">
        <v>38</v>
      </c>
      <c r="E81" s="62" t="s">
        <v>40</v>
      </c>
      <c r="F81" s="62" t="s">
        <v>41</v>
      </c>
    </row>
    <row r="82" spans="5:6" ht="12.75">
      <c r="E82" s="62" t="s">
        <v>42</v>
      </c>
      <c r="F82" s="62" t="s">
        <v>43</v>
      </c>
    </row>
    <row r="83" spans="3:6" ht="12.75">
      <c r="C83" s="63">
        <v>40664</v>
      </c>
      <c r="D83" s="64">
        <v>0.15</v>
      </c>
      <c r="E83" s="65">
        <f>E79*15%</f>
        <v>456.66712627938</v>
      </c>
      <c r="F83" s="65">
        <f>E79*15%</f>
        <v>456.66712627938</v>
      </c>
    </row>
    <row r="84" ht="12.75">
      <c r="D84" s="62"/>
    </row>
    <row r="85" spans="3:6" ht="12.75">
      <c r="C85" s="63">
        <v>40787</v>
      </c>
      <c r="D85" s="64">
        <v>0.08</v>
      </c>
      <c r="E85" s="65">
        <f>E79*8%</f>
        <v>243.555800682336</v>
      </c>
      <c r="F85" s="65">
        <f>E83+(E79*8%)</f>
        <v>700.222926961716</v>
      </c>
    </row>
    <row r="86" ht="12.75">
      <c r="D86" s="62"/>
    </row>
    <row r="87" spans="3:6" ht="12.75">
      <c r="C87" s="63">
        <v>40878</v>
      </c>
      <c r="D87" s="64">
        <v>0.07</v>
      </c>
      <c r="E87" s="65">
        <f>E79*7%</f>
        <v>213.11132559704404</v>
      </c>
      <c r="F87" s="65">
        <f>E83+E85+(E79*7%)</f>
        <v>913.33425255876</v>
      </c>
    </row>
  </sheetData>
  <mergeCells count="13">
    <mergeCell ref="B4:E4"/>
    <mergeCell ref="B5:E5"/>
    <mergeCell ref="B6:E6"/>
    <mergeCell ref="B7:E8"/>
    <mergeCell ref="B9:E10"/>
    <mergeCell ref="B17:B18"/>
    <mergeCell ref="E17:E18"/>
    <mergeCell ref="B27:C27"/>
    <mergeCell ref="B79:C79"/>
    <mergeCell ref="B35:D35"/>
    <mergeCell ref="E45:E46"/>
    <mergeCell ref="B47:D48"/>
    <mergeCell ref="E47:E48"/>
  </mergeCells>
  <hyperlinks>
    <hyperlink ref="B7" r:id="rId1" display="WWW.ECONOBLOG.COM.AR"/>
    <hyperlink ref="B5" r:id="rId2" display="WWW.ECONOBLOG.COM.AR"/>
  </hyperlinks>
  <printOptions/>
  <pageMargins left="0.75" right="0.75" top="1" bottom="1" header="0" footer="0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2011-11-30T14:02:23Z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