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<sst xmlns="http://schemas.openxmlformats.org/spreadsheetml/2006/main" count="56" uniqueCount="46">
  <si>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</si>
  <si>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</si>
  <si>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</si>
  <si>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</si>
  <si>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</si>
  <si>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</si>
  <si>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</si>
  <si>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</si>
  <si>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</si>
  <si>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</si>
  <si>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</si>
  <si>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</si>
  <si>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</si>
  <si>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</si>
  <si>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</si>
  <si>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</si>
  <si>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</si>
  <si>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</si>
  <si>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</si>
  <si>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</si>
  <si>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</si>
  <si>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</si>
  <si>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</si>
  <si>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</si>
  <si>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</si>
  <si>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</si>
  <si>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</si>
  <si>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</si>
  <si>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</si>
  <si>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</si>
  <si>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</si>
  <si>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</si>
  <si>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</si>
  <si>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</si>
  <si>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</si>
  <si>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</si>
  <si>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</si>
  <si>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Descuento 7; 8; 9; 10 y 11/10</t>
  </si>
  <si>
    <t xml:space="preserve">Aumento Acuerdo Colectivo Junio 2011 </t>
  </si>
  <si>
    <t>Cáculo del Basico a Noviembre/2011</t>
  </si>
  <si>
    <t>Aumento del</t>
  </si>
  <si>
    <t>Aumento a</t>
  </si>
  <si>
    <t>Mes</t>
  </si>
  <si>
    <t>Pagar</t>
  </si>
  <si>
    <t xml:space="preserve">Acuerdo Colectivo Junio 2011 </t>
  </si>
  <si>
    <t>LIQUIDACION HABERES AGOSTO 2011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</si>
</sst>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6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7"/>
  <sheetViews>
    <sheetView tabSelected="1" workbookViewId="0" topLeftCell="A12">
      <selection activeCell="E33" sqref="E33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69" t="s">
        <v>0</v>
      </c>
      <c r="C4" s="70"/>
      <c r="D4" s="70"/>
      <c r="E4" s="71"/>
    </row>
    <row r="5" spans="2:5" ht="12.75">
      <c r="B5" s="72" t="s">
        <v>1</v>
      </c>
      <c r="C5" s="73"/>
      <c r="D5" s="73"/>
      <c r="E5" s="74"/>
    </row>
    <row r="6" spans="2:5" ht="12.75">
      <c r="B6" s="72" t="s">
        <v>2</v>
      </c>
      <c r="C6" s="73"/>
      <c r="D6" s="73"/>
      <c r="E6" s="74"/>
    </row>
    <row r="7" spans="2:5" ht="12.75">
      <c r="B7" s="75" t="s">
        <v>3</v>
      </c>
      <c r="C7" s="76"/>
      <c r="D7" s="76"/>
      <c r="E7" s="77"/>
    </row>
    <row r="8" spans="2:5" ht="13.5" thickBot="1">
      <c r="B8" s="78"/>
      <c r="C8" s="79"/>
      <c r="D8" s="79"/>
      <c r="E8" s="80"/>
    </row>
    <row r="9" spans="2:5" ht="12.75">
      <c r="B9" s="81" t="s">
        <v>45</v>
      </c>
      <c r="C9" s="82"/>
      <c r="D9" s="82"/>
      <c r="E9" s="83"/>
    </row>
    <row r="10" spans="2:5" ht="13.5" thickBot="1">
      <c r="B10" s="84"/>
      <c r="C10" s="85"/>
      <c r="D10" s="85"/>
      <c r="E10" s="86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tr">
        <f>C58</f>
        <v>Administrativo A</v>
      </c>
      <c r="D12" s="50">
        <v>100</v>
      </c>
      <c r="E12" s="8">
        <f>F12/200*D12</f>
        <v>1273.8073081058399</v>
      </c>
      <c r="F12" s="67">
        <f>E58+D60+C73+C73+((C61*17.4%)*12)+(C73*17.4%)*2</f>
        <v>2547.6146162116797</v>
      </c>
    </row>
    <row r="13" spans="2:6" ht="12.75">
      <c r="B13" s="5" t="s">
        <v>26</v>
      </c>
      <c r="C13" s="6">
        <v>3</v>
      </c>
      <c r="D13" s="50"/>
      <c r="E13" s="8">
        <f>E12*(C13*1)%</f>
        <v>38.214219243175194</v>
      </c>
      <c r="F13" s="53">
        <f>F12*(C13*1)%</f>
        <v>76.42843848635039</v>
      </c>
    </row>
    <row r="14" spans="2:6" ht="12.75">
      <c r="B14" s="5" t="s">
        <v>8</v>
      </c>
      <c r="C14" s="9" t="s">
        <v>5</v>
      </c>
      <c r="D14" s="7"/>
      <c r="E14" s="8">
        <f>(E12+E13)*0.0833</f>
        <v>109.29139322817295</v>
      </c>
      <c r="F14" s="53">
        <f>(F12+F13)*0.0833</f>
        <v>218.5827864563459</v>
      </c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7" t="s">
        <v>9</v>
      </c>
      <c r="C17" s="15"/>
      <c r="D17" s="16"/>
      <c r="E17" s="88">
        <f>SUM(E12:E16)</f>
        <v>1421.312920577188</v>
      </c>
      <c r="F17" s="51"/>
    </row>
    <row r="18" spans="2:6" ht="13.5" thickBot="1">
      <c r="B18" s="87"/>
      <c r="C18" s="15"/>
      <c r="D18" s="16"/>
      <c r="E18" s="89"/>
      <c r="F18" s="52">
        <f>SUM(F12:F17)</f>
        <v>2842.625841154376</v>
      </c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156.34442126349066</v>
      </c>
      <c r="E20" s="24"/>
    </row>
    <row r="21" spans="2:5" ht="12.75">
      <c r="B21" s="21" t="s">
        <v>13</v>
      </c>
      <c r="C21" s="6">
        <v>3</v>
      </c>
      <c r="D21" s="23">
        <f>E17*3%</f>
        <v>42.639387617315634</v>
      </c>
      <c r="E21" s="24"/>
    </row>
    <row r="22" spans="2:5" ht="12.75">
      <c r="B22" s="21" t="s">
        <v>14</v>
      </c>
      <c r="C22" s="25">
        <v>3</v>
      </c>
      <c r="D22" s="23">
        <f>F18*3%</f>
        <v>85.27877523463127</v>
      </c>
      <c r="E22" s="26"/>
    </row>
    <row r="23" spans="2:5" ht="12.75">
      <c r="B23" s="21" t="s">
        <v>15</v>
      </c>
      <c r="C23" s="25">
        <v>2</v>
      </c>
      <c r="D23" s="23">
        <f>E17*2%</f>
        <v>28.42625841154376</v>
      </c>
      <c r="E23" s="26"/>
    </row>
    <row r="24" spans="2:5" ht="12.75">
      <c r="B24" s="21" t="s">
        <v>16</v>
      </c>
      <c r="C24" s="27">
        <v>0.5</v>
      </c>
      <c r="D24" s="23">
        <f>E17*0.5%</f>
        <v>7.10656460288594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90" t="s">
        <v>17</v>
      </c>
      <c r="C27" s="91"/>
      <c r="D27" s="23"/>
      <c r="E27" s="26"/>
    </row>
    <row r="28" spans="2:5" ht="12.75">
      <c r="B28" s="21" t="s">
        <v>14</v>
      </c>
      <c r="C28" s="25">
        <v>3</v>
      </c>
      <c r="D28" s="23">
        <f>(F43*3%)</f>
        <v>28.594693563382084</v>
      </c>
      <c r="E28" s="26"/>
    </row>
    <row r="29" spans="2:5" ht="12.75">
      <c r="B29" s="21" t="s">
        <v>15</v>
      </c>
      <c r="C29" s="25">
        <v>2</v>
      </c>
      <c r="D29" s="23">
        <f>E43*2%</f>
        <v>9.531564521127361</v>
      </c>
      <c r="E29" s="26"/>
    </row>
    <row r="30" spans="2:5" ht="12.75">
      <c r="B30" s="21" t="s">
        <v>16</v>
      </c>
      <c r="C30" s="27">
        <v>0.5</v>
      </c>
      <c r="D30" s="23">
        <f>E43*0.5%</f>
        <v>2.3828911302818403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360.3045563446585</v>
      </c>
    </row>
    <row r="34" spans="2:5" ht="12.75">
      <c r="B34" s="33"/>
      <c r="C34" s="34"/>
      <c r="D34" s="19" t="s">
        <v>6</v>
      </c>
      <c r="E34" s="35">
        <f>E17-E33</f>
        <v>1061.0083642325294</v>
      </c>
    </row>
    <row r="35" spans="2:5" ht="12.75">
      <c r="B35" s="93" t="s">
        <v>19</v>
      </c>
      <c r="C35" s="94"/>
      <c r="D35" s="95"/>
      <c r="E35" s="26"/>
    </row>
    <row r="36" spans="2:6" ht="12.75">
      <c r="B36" s="21" t="s">
        <v>21</v>
      </c>
      <c r="C36" s="31">
        <f>(F36/200)*D12</f>
        <v>211.59833573999992</v>
      </c>
      <c r="D36" s="29"/>
      <c r="E36" s="26"/>
      <c r="F36" s="59">
        <f>E72-C73-C73</f>
        <v>423.1966714799999</v>
      </c>
    </row>
    <row r="37" spans="2:6" ht="12.75">
      <c r="B37" s="68" t="s">
        <v>44</v>
      </c>
      <c r="C37" s="31">
        <f>(F37/200)*D12</f>
        <v>228.33356313969003</v>
      </c>
      <c r="D37" s="29"/>
      <c r="E37" s="26"/>
      <c r="F37" s="59">
        <f>E75</f>
        <v>456.66712627938</v>
      </c>
    </row>
    <row r="38" spans="2:6" ht="12.75">
      <c r="B38" s="21" t="s">
        <v>22</v>
      </c>
      <c r="C38" s="31">
        <f>SUM(C36:C37)*8.33%</f>
        <v>36.64632717667817</v>
      </c>
      <c r="D38" s="29"/>
      <c r="E38" s="26"/>
      <c r="F38" s="59">
        <f>(F36+F37)*8.33%</f>
        <v>73.29265435335634</v>
      </c>
    </row>
    <row r="39" spans="2:6" ht="12.75">
      <c r="B39" s="21"/>
      <c r="C39" s="31"/>
      <c r="D39" s="29"/>
      <c r="E39" s="26"/>
      <c r="F39" s="66"/>
    </row>
    <row r="40" spans="2:6" ht="12.75">
      <c r="B40" s="21"/>
      <c r="C40" s="31"/>
      <c r="D40" s="29"/>
      <c r="E40" s="26"/>
      <c r="F40" s="59"/>
    </row>
    <row r="41" spans="2:5" ht="12.75">
      <c r="B41" s="21"/>
      <c r="C41" s="31"/>
      <c r="D41" s="29"/>
      <c r="E41" s="26"/>
    </row>
    <row r="42" spans="2:5" ht="12.75">
      <c r="B42" s="21"/>
      <c r="C42" s="36"/>
      <c r="D42" s="29"/>
      <c r="E42" s="26"/>
    </row>
    <row r="43" spans="2:6" ht="12.75">
      <c r="B43" s="21"/>
      <c r="C43" s="37"/>
      <c r="D43" s="29">
        <f>SUM(C36:C42)</f>
        <v>476.57822605636807</v>
      </c>
      <c r="E43" s="26">
        <f>D43</f>
        <v>476.57822605636807</v>
      </c>
      <c r="F43" s="59">
        <f>SUM(F36:F42)</f>
        <v>953.1564521127361</v>
      </c>
    </row>
    <row r="44" spans="2:5" ht="12.75">
      <c r="B44" s="38"/>
      <c r="C44" s="39"/>
      <c r="D44" s="29"/>
      <c r="E44" s="26"/>
    </row>
    <row r="45" spans="2:5" ht="12.75">
      <c r="B45" s="40" t="s">
        <v>23</v>
      </c>
      <c r="C45" s="41"/>
      <c r="D45" s="42"/>
      <c r="E45" s="96">
        <f>SUM(E35:E44)</f>
        <v>476.57822605636807</v>
      </c>
    </row>
    <row r="46" spans="2:5" ht="12.75">
      <c r="B46" s="43" t="s">
        <v>24</v>
      </c>
      <c r="C46" s="44"/>
      <c r="D46" s="45"/>
      <c r="E46" s="97"/>
    </row>
    <row r="47" spans="2:5" ht="12.75">
      <c r="B47" s="98" t="s">
        <v>25</v>
      </c>
      <c r="C47" s="99"/>
      <c r="D47" s="100"/>
      <c r="E47" s="104">
        <f>E17-E33+E45</f>
        <v>1537.5865902888975</v>
      </c>
    </row>
    <row r="48" spans="2:5" ht="13.5" thickBot="1">
      <c r="B48" s="101"/>
      <c r="C48" s="102"/>
      <c r="D48" s="103"/>
      <c r="E48" s="105"/>
    </row>
    <row r="49" spans="2:5" ht="13.5" thickBot="1">
      <c r="B49" s="46"/>
      <c r="C49" s="47"/>
      <c r="D49" s="47"/>
      <c r="E49" s="48"/>
    </row>
    <row r="50" spans="2:5" ht="12.75">
      <c r="B50" s="49"/>
      <c r="C50" s="49"/>
      <c r="D50" s="49"/>
      <c r="E50" s="49"/>
    </row>
    <row r="52" ht="12.75">
      <c r="B52" t="s">
        <v>27</v>
      </c>
    </row>
    <row r="54" ht="12.75">
      <c r="B54" t="s">
        <v>31</v>
      </c>
    </row>
    <row r="56" ht="12.75">
      <c r="B56" t="s">
        <v>28</v>
      </c>
    </row>
    <row r="58" spans="2:5" ht="12.75">
      <c r="B58" s="55" t="s">
        <v>29</v>
      </c>
      <c r="C58" t="s">
        <v>30</v>
      </c>
      <c r="E58">
        <v>1319.56</v>
      </c>
    </row>
    <row r="60" spans="2:5" ht="12.75">
      <c r="B60" s="55" t="s">
        <v>20</v>
      </c>
      <c r="D60" s="54">
        <f>(E58*20%)+100+100+300</f>
        <v>763.912</v>
      </c>
      <c r="E60" s="54"/>
    </row>
    <row r="61" spans="2:5" ht="12.75">
      <c r="B61" s="56" t="s">
        <v>37</v>
      </c>
      <c r="C61" s="54">
        <f>D60/12</f>
        <v>63.659333333333336</v>
      </c>
      <c r="D61" s="54">
        <f>D60-C61-C61-C61-C61-C61-C61-C61-C61-C61-C61-C61-C61</f>
        <v>1.7053025658242404E-13</v>
      </c>
      <c r="E61" s="54">
        <f>D61</f>
        <v>1.7053025658242404E-13</v>
      </c>
    </row>
    <row r="64" spans="2:5" ht="12.75">
      <c r="B64" s="57" t="s">
        <v>32</v>
      </c>
      <c r="E64" s="54">
        <f>((E58+D60+75)*15%)</f>
        <v>323.77079999999995</v>
      </c>
    </row>
    <row r="66" spans="2:5" ht="12.75">
      <c r="B66" s="57" t="s">
        <v>33</v>
      </c>
      <c r="E66" s="54">
        <f>((E58+D60+E64+75)*7%)</f>
        <v>173.756996</v>
      </c>
    </row>
    <row r="67" spans="2:5" ht="12.75">
      <c r="B67" s="57"/>
      <c r="E67" s="54"/>
    </row>
    <row r="68" spans="2:5" ht="12.75">
      <c r="B68" s="57" t="s">
        <v>35</v>
      </c>
      <c r="E68" s="54">
        <f>((E58+D60+E64+E66+75)*5%)</f>
        <v>132.7999898</v>
      </c>
    </row>
    <row r="70" spans="2:5" ht="12.75">
      <c r="B70" t="s">
        <v>34</v>
      </c>
      <c r="E70" s="54">
        <v>75</v>
      </c>
    </row>
    <row r="72" spans="2:5" ht="12.75">
      <c r="B72" s="55" t="s">
        <v>36</v>
      </c>
      <c r="E72" s="58">
        <f>SUM(E64:E70)</f>
        <v>705.3277857999999</v>
      </c>
    </row>
    <row r="73" spans="3:5" ht="12.75">
      <c r="C73" s="54">
        <f>E72/5</f>
        <v>141.06555715999997</v>
      </c>
      <c r="D73" s="54">
        <f>E72-C73-C73</f>
        <v>423.1966714799999</v>
      </c>
      <c r="E73" s="54">
        <f>D73</f>
        <v>423.1966714799999</v>
      </c>
    </row>
    <row r="75" spans="2:5" ht="12.75">
      <c r="B75" t="s">
        <v>38</v>
      </c>
      <c r="E75" s="60">
        <f>E79*15%</f>
        <v>456.66712627938</v>
      </c>
    </row>
    <row r="79" spans="2:5" ht="12.75">
      <c r="B79" s="92" t="s">
        <v>39</v>
      </c>
      <c r="C79" s="92"/>
      <c r="E79" s="61">
        <f>E58+D60+C73+C73+C73+C73+C73+((C61*17.4%)*12)+(C73*17.4%)*5</f>
        <v>3044.4475085292</v>
      </c>
    </row>
    <row r="81" spans="2:6" ht="12.75">
      <c r="B81" t="s">
        <v>38</v>
      </c>
      <c r="E81" s="62" t="s">
        <v>40</v>
      </c>
      <c r="F81" s="62" t="s">
        <v>41</v>
      </c>
    </row>
    <row r="82" spans="5:6" ht="12.75">
      <c r="E82" s="62" t="s">
        <v>42</v>
      </c>
      <c r="F82" s="62" t="s">
        <v>43</v>
      </c>
    </row>
    <row r="83" spans="3:6" ht="12.75">
      <c r="C83" s="63">
        <v>40664</v>
      </c>
      <c r="D83" s="64">
        <v>0.15</v>
      </c>
      <c r="E83" s="65">
        <f>E79*15%</f>
        <v>456.66712627938</v>
      </c>
      <c r="F83" s="65">
        <f>E79*15%</f>
        <v>456.66712627938</v>
      </c>
    </row>
    <row r="84" ht="12.75">
      <c r="D84" s="62"/>
    </row>
    <row r="85" spans="3:6" ht="12.75">
      <c r="C85" s="63">
        <v>40787</v>
      </c>
      <c r="D85" s="64">
        <v>0.08</v>
      </c>
      <c r="E85" s="65">
        <f>E79*8%</f>
        <v>243.555800682336</v>
      </c>
      <c r="F85" s="65">
        <f>E83+(E79*8%)</f>
        <v>700.222926961716</v>
      </c>
    </row>
    <row r="86" ht="12.75">
      <c r="D86" s="62"/>
    </row>
    <row r="87" spans="3:6" ht="12.75">
      <c r="C87" s="63">
        <v>40878</v>
      </c>
      <c r="D87" s="64">
        <v>0.07</v>
      </c>
      <c r="E87" s="65">
        <f>E79*7%</f>
        <v>213.11132559704404</v>
      </c>
      <c r="F87" s="65">
        <f>E83+E85+(E79*7%)</f>
        <v>913.33425255876</v>
      </c>
    </row>
  </sheetData>
  <mergeCells count="13">
    <mergeCell ref="B79:C79"/>
    <mergeCell ref="B35:D35"/>
    <mergeCell ref="E45:E46"/>
    <mergeCell ref="B47:D48"/>
    <mergeCell ref="E47:E48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2011-08-17T22:32:47Z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